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26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<sst xmlns="http://schemas.openxmlformats.org/spreadsheetml/2006/main" count="429" uniqueCount="219">
  <si>
    <t>Товар</t>
  </si>
  <si>
    <t>Наименование</t>
  </si>
  <si>
    <t>А5М 0,5*1500*3000</t>
  </si>
  <si>
    <t>А5М 1,0*1500*4000</t>
  </si>
  <si>
    <t>А5М 1,2*1500*3000</t>
  </si>
  <si>
    <t>1050 H0 (А5М) 1,5*1300*2000</t>
  </si>
  <si>
    <t>1050 H0 (А5М) 1,5*1500*4000</t>
  </si>
  <si>
    <t>1050 H0 (А5М) 2,0*1500*4000</t>
  </si>
  <si>
    <t>А5М 2,0*1500*4000</t>
  </si>
  <si>
    <t>А5М 3,0*1500*4000(2000)</t>
  </si>
  <si>
    <t>А5М 3,0*1500*4000</t>
  </si>
  <si>
    <t>1050 H0 (А5М) 3,0*1500*4000</t>
  </si>
  <si>
    <t>А5М 4,0*1500*4000(2500)</t>
  </si>
  <si>
    <t>А5М 4,0*1500*4000</t>
  </si>
  <si>
    <t>А5М 5,0*1500*4000(1000)</t>
  </si>
  <si>
    <t>А5М 5,0*1500*4000(2000)</t>
  </si>
  <si>
    <t>А5М 5,0*1500*4000</t>
  </si>
  <si>
    <t>А5М 6,0*1500*4000(2000)</t>
  </si>
  <si>
    <t>А5М 6,0*1500*4000</t>
  </si>
  <si>
    <t>А5М 8,0*1500*3000(1000)</t>
  </si>
  <si>
    <t>А5М 8,0*1500*3000</t>
  </si>
  <si>
    <t>А5М 10,0*1500*3000</t>
  </si>
  <si>
    <t>АД1М 1,0*1000*2000</t>
  </si>
  <si>
    <t>АД1М 1,5*1000*2000</t>
  </si>
  <si>
    <t>АД1М 2,0*1500*4000</t>
  </si>
  <si>
    <t>АД1М 3,0*1000*2000</t>
  </si>
  <si>
    <t>АМЦМ 1,5*1500*4000</t>
  </si>
  <si>
    <t>АМЦМ 2,0*1500*4000</t>
  </si>
  <si>
    <t>АМЦМ 2,5*1500*4000</t>
  </si>
  <si>
    <t>АМЦМ 3,0*1500*4000</t>
  </si>
  <si>
    <t>3003Н0 (АМЦМ) 3,0*1500*4000</t>
  </si>
  <si>
    <t>АМЦМ 4,0*1500*4000(2000)</t>
  </si>
  <si>
    <t>АМЦМ 4,0*1500*4000</t>
  </si>
  <si>
    <t>АМЦМ 10,0*1500*4000</t>
  </si>
  <si>
    <t>АМЦ 12,0*1500*4000(1885)</t>
  </si>
  <si>
    <t>АМЦ 12,0*1500*4000</t>
  </si>
  <si>
    <t>АМЦН2 0,8*1500*3000</t>
  </si>
  <si>
    <t>АМЦН2 1,0*1500*3000</t>
  </si>
  <si>
    <t>АМЦН2 1,2*1500*3000</t>
  </si>
  <si>
    <t>АМЦН2 1,5*1500*3000</t>
  </si>
  <si>
    <t>АМЦН2 2,0*1500*3000</t>
  </si>
  <si>
    <t>АМЦН2 3,0*1500*3000</t>
  </si>
  <si>
    <t>5005Н0(АМГ2М) 1,5*1500*4000</t>
  </si>
  <si>
    <t>АМГ2М 1,2*1200*3000</t>
  </si>
  <si>
    <t>АМГ2М 1,5*1500*4000</t>
  </si>
  <si>
    <t>АМГ2М 2,0*1500*4000</t>
  </si>
  <si>
    <t>5005Н0(АМГ2М) 2,0*1500*4000</t>
  </si>
  <si>
    <t>5005Н0(АМГ2М) 2,5*1500*4000</t>
  </si>
  <si>
    <t>АМГ2М 3,0*1500*4000</t>
  </si>
  <si>
    <t>5005Н0(АМГ2М) 3,0*1500*4000</t>
  </si>
  <si>
    <t>АМГ2Н2 1,0*1500*4000</t>
  </si>
  <si>
    <t>АМГ2Н2 1,5*1500*4000</t>
  </si>
  <si>
    <t>1105АМ 1,0*1500*4000</t>
  </si>
  <si>
    <t>1105АН2 1,8*1500*4000</t>
  </si>
  <si>
    <t>АМГ3М 1,0*1500*4000</t>
  </si>
  <si>
    <t>АМГ3М 3,0*1200*3000</t>
  </si>
  <si>
    <t>АМГ3М 3,0*1500*4000(1500)</t>
  </si>
  <si>
    <t>АМГ3М 3,0*1500*4000</t>
  </si>
  <si>
    <t>АМГ3М 4,0*1500*4000(1000)</t>
  </si>
  <si>
    <t>АМГ3М 4,0*1500*4000</t>
  </si>
  <si>
    <t>АМГ3М 5,0*1500*4000(1000)</t>
  </si>
  <si>
    <t>АМГ3М 5,0*1500*4000</t>
  </si>
  <si>
    <t>АМГ3М 6,0*1500*4000(2000)</t>
  </si>
  <si>
    <t>АМГ3М 6,0*1500*4000</t>
  </si>
  <si>
    <t>АМГ3М 8,0*1500*3000(1000)</t>
  </si>
  <si>
    <t>АМГ3М 8,0*1500*3000(1900)</t>
  </si>
  <si>
    <t>АМГ3М 8,0*1500*3000</t>
  </si>
  <si>
    <t>ВД1Н2РА 1,5*1500*4000(диамант)</t>
  </si>
  <si>
    <t>1050Н24(А5Н2) 2,0*1500*4000(квинтет)</t>
  </si>
  <si>
    <t>3003Н24(АМЦН2)2,0*1500*4000(квинтет)</t>
  </si>
  <si>
    <t>ВД1Н2РА 2,0*1500*4000(диамант)</t>
  </si>
  <si>
    <t>1050Н24(А5Н2) 3,0*1500*4000(квинтет)</t>
  </si>
  <si>
    <t>3003Н24(АМЦН2) 3,0*1500*4000(квинтет)</t>
  </si>
  <si>
    <t>АМЦН2 4,0*1500*4000(квинтет)</t>
  </si>
  <si>
    <t>АМГ5М 0,5*1200*4000</t>
  </si>
  <si>
    <t>АМГ5М 1,0*1500*4000</t>
  </si>
  <si>
    <t>АМГ5М 1,5*1500*4000</t>
  </si>
  <si>
    <t>АМГ5М 2,0*1500*4000</t>
  </si>
  <si>
    <t>АМГ5М 3,0*1500*4000(2000)</t>
  </si>
  <si>
    <t>АМГ5М 3,0*1500*4000</t>
  </si>
  <si>
    <t>АМГ5М 4,0*1500*4000(1000)</t>
  </si>
  <si>
    <t>АМГ5М 4,0*1500*4000</t>
  </si>
  <si>
    <t>АМГ5М 5,0*1500*4000(1500)</t>
  </si>
  <si>
    <t>АМГ5М 5,0*1500*4000(1000)</t>
  </si>
  <si>
    <t>АМГ5М 5,0*1500*4000</t>
  </si>
  <si>
    <t>АМГ5М 6,0*1500*4000(700)</t>
  </si>
  <si>
    <t>АМГ5М 6,0*1500*4000(1500)</t>
  </si>
  <si>
    <t>АМГ5М 6,0*1500*4000(2000)</t>
  </si>
  <si>
    <t>АМГ5М 6,0*1500*4000</t>
  </si>
  <si>
    <t>АМГ5М 8,0*1500*4000(1000)</t>
  </si>
  <si>
    <t>АМГ5М 8,0*1500*4000</t>
  </si>
  <si>
    <t>АМГ5М 10,0*1500*4000(1340)</t>
  </si>
  <si>
    <t>АМГ5М 10,0*1500*4000(1500)</t>
  </si>
  <si>
    <t>АМГ6М 1,0*1500*3000</t>
  </si>
  <si>
    <t>АМГ6М 2,0*1500*4000</t>
  </si>
  <si>
    <t>АМГ6М 3,0*1500*4000(3000)</t>
  </si>
  <si>
    <t>АМГ6М 3,0*1500*4000</t>
  </si>
  <si>
    <t>Д16АТ 0,5*1200*4000</t>
  </si>
  <si>
    <t>Д16АТ 0,8*1200*3000</t>
  </si>
  <si>
    <t>Д16АТ 1,0*1200*4000</t>
  </si>
  <si>
    <t>Д16АТ 1,5*1500*4000</t>
  </si>
  <si>
    <t>Д16АТ 2,0*1500*4000</t>
  </si>
  <si>
    <t>Д16АТ 3,0*1500*4000</t>
  </si>
  <si>
    <t>Д16АТ 4,0*1500*4000(2500)</t>
  </si>
  <si>
    <t>Д16АТ 4,0*1500*4000</t>
  </si>
  <si>
    <t>Д16АТ 5,0*1500*4000(2000)</t>
  </si>
  <si>
    <t>Д16АТ 5,0*1500*4000(2890)</t>
  </si>
  <si>
    <t>Д16АТ 5,0*1500*4000</t>
  </si>
  <si>
    <t>Д16АТ 6,0*1500*4000(2080)</t>
  </si>
  <si>
    <t>Д16АТ 6,0*1500*4000</t>
  </si>
  <si>
    <t>Д16АТ 8,0*1500*4000(750)</t>
  </si>
  <si>
    <t>Д16АТ 8,0*1500*4000</t>
  </si>
  <si>
    <t>Д16АТ 10,0*1500*4000(3000)</t>
  </si>
  <si>
    <t>Д16АТ 10,0*1500*4000</t>
  </si>
  <si>
    <t>Д16АМ 0,5*1200*3000</t>
  </si>
  <si>
    <t>Д16АМ 0,8*1500*4000</t>
  </si>
  <si>
    <t>Д16АМ 1,0*1500*4000</t>
  </si>
  <si>
    <t>Д16АМ 1,2*1500*4000</t>
  </si>
  <si>
    <t>Д16АМ 2,0*1500*4000</t>
  </si>
  <si>
    <t>Д16АМ 3,0*1500*4000</t>
  </si>
  <si>
    <t>Д16 10*1500*4000(1100)</t>
  </si>
  <si>
    <t>Д16 10*1500*4000(2980)</t>
  </si>
  <si>
    <t>Д16 10*1500*4000</t>
  </si>
  <si>
    <t>Д16 12*1500*4000(600)</t>
  </si>
  <si>
    <t>Д16 12*1500*4000</t>
  </si>
  <si>
    <t>Д16 14*1500*4000(560)</t>
  </si>
  <si>
    <t>Д16 14*1500*4000</t>
  </si>
  <si>
    <t>Д16 18*1500*4000(650)</t>
  </si>
  <si>
    <t>Д16 18*1500*4000</t>
  </si>
  <si>
    <t>Д16 20*1500*2000(200)</t>
  </si>
  <si>
    <t>Д16 25*1500*2000(300)</t>
  </si>
  <si>
    <t>Д16 25*1500*2000(1000)</t>
  </si>
  <si>
    <t>Д16 25*1500*2000</t>
  </si>
  <si>
    <t>Д16 30*1500*2000(1500)</t>
  </si>
  <si>
    <t>Д16 30*1500*2000</t>
  </si>
  <si>
    <t>Д16 35*1500*2000(1050)</t>
  </si>
  <si>
    <t>Д16 35*1500*2000</t>
  </si>
  <si>
    <t>Д16 35*1200*3000(1020)</t>
  </si>
  <si>
    <t>Д16 35*1200*3000</t>
  </si>
  <si>
    <t>Д16 40*1500*2000(1000)</t>
  </si>
  <si>
    <t>Д16 40*1500*2000</t>
  </si>
  <si>
    <t>Д16 40*1200*3000</t>
  </si>
  <si>
    <t>Д16 45*1500*2000(825)</t>
  </si>
  <si>
    <t>Д16 50*1500*2000</t>
  </si>
  <si>
    <t>Д16 70*1500*3000(1329)</t>
  </si>
  <si>
    <t>Д16 80*1250*3000</t>
  </si>
  <si>
    <t>Д16 120*1250*3000</t>
  </si>
  <si>
    <t>Д16Т ф10*нд</t>
  </si>
  <si>
    <t>Д16Т ф12*нд</t>
  </si>
  <si>
    <t>Д16Т ф14*нд</t>
  </si>
  <si>
    <t>Д16Т ф16*нд</t>
  </si>
  <si>
    <t>Д16Т ф18*нд</t>
  </si>
  <si>
    <t>Д16Т ф22*нд</t>
  </si>
  <si>
    <t>Д16Т ф24*нд</t>
  </si>
  <si>
    <t>Д16Т ф28*нд</t>
  </si>
  <si>
    <t>Д16Т ф30*нд</t>
  </si>
  <si>
    <t>Д16Т ф34*нд</t>
  </si>
  <si>
    <t>Д16Т ф36*нд</t>
  </si>
  <si>
    <t>Д16Т ф38*нд</t>
  </si>
  <si>
    <t>Д16Т ф50*нд</t>
  </si>
  <si>
    <t>Д16Т ф60*нд</t>
  </si>
  <si>
    <t>Д16Т ф 65*нд</t>
  </si>
  <si>
    <t>Д16Т ф75*нд</t>
  </si>
  <si>
    <t>Д16Т ф80*нд</t>
  </si>
  <si>
    <t>Д16Т ф85*нд</t>
  </si>
  <si>
    <t>Д16Т ф90*нд</t>
  </si>
  <si>
    <t>Д16 ф105*нд</t>
  </si>
  <si>
    <t>Д16 ф110*нд</t>
  </si>
  <si>
    <t>Д16 ф120*нд</t>
  </si>
  <si>
    <t>Д16 ф130*нд</t>
  </si>
  <si>
    <t>Д16 ф140*нд</t>
  </si>
  <si>
    <t>Д16 ф150*нд</t>
  </si>
  <si>
    <t>Д16 ф180*нд</t>
  </si>
  <si>
    <t>Д16 ф200*нд</t>
  </si>
  <si>
    <t>Д16 ф 220*нд</t>
  </si>
  <si>
    <t>Д16 ф300*нд</t>
  </si>
  <si>
    <t>АК4-1 ф 40*нд</t>
  </si>
  <si>
    <t>АК6 ф 50*нд</t>
  </si>
  <si>
    <t>АК4-1 ф 60*нд</t>
  </si>
  <si>
    <t>АК6 ф 80*нд</t>
  </si>
  <si>
    <t>АК6 ф 90*нд</t>
  </si>
  <si>
    <t>АК6 ф 100*нд</t>
  </si>
  <si>
    <t>АК6 ф 110*нд</t>
  </si>
  <si>
    <t>АК6 ф 120*нд</t>
  </si>
  <si>
    <t>АК6 ф 130*нд</t>
  </si>
  <si>
    <t>АК6 ф 140*нд</t>
  </si>
  <si>
    <t>АК6 ф 150*нд</t>
  </si>
  <si>
    <t>АК6 ф 160*нд</t>
  </si>
  <si>
    <t>АК6 ф 180*нд</t>
  </si>
  <si>
    <t>АК6 ф 220*нд</t>
  </si>
  <si>
    <t>АК6 ф 250*нд</t>
  </si>
  <si>
    <t>Д16Т шг 17</t>
  </si>
  <si>
    <t>Д16Т шг 19</t>
  </si>
  <si>
    <t>Д16Т шг 22</t>
  </si>
  <si>
    <t>Д16Т шг 24</t>
  </si>
  <si>
    <t>Д16Т шг 27</t>
  </si>
  <si>
    <t>Д16Т шг 32</t>
  </si>
  <si>
    <t>Д16Т шг 36</t>
  </si>
  <si>
    <t>Д16Т шг 41</t>
  </si>
  <si>
    <t>Д16Т шг 46</t>
  </si>
  <si>
    <t>Д16Т шг 48</t>
  </si>
  <si>
    <t>В95Т1 ф 8*1800</t>
  </si>
  <si>
    <t>В95Т1 ф 10*1800</t>
  </si>
  <si>
    <t>АД1Н 0,5*1200*нд</t>
  </si>
  <si>
    <t>АД1Н 0,8*1000*нд</t>
  </si>
  <si>
    <t>АД1Н 0,8*1200*нд</t>
  </si>
  <si>
    <t>АД1Н 1,0*1000*нд</t>
  </si>
  <si>
    <t>АМГ2 ПР 100-7* нд     (20*20*2)</t>
  </si>
  <si>
    <t>АМГ2 ПР 100-9* нд     (25*25*2)</t>
  </si>
  <si>
    <t>АМГ2 ПР 100-11* нд    (30*30*3)</t>
  </si>
  <si>
    <t>АМГ2 ПР 100-13* нд    (40*40*4)</t>
  </si>
  <si>
    <t>АМГ2 ПР 100-17* нд    (50*50*5)</t>
  </si>
  <si>
    <t>Вес
нетто,т.</t>
  </si>
  <si>
    <t>Лист</t>
  </si>
  <si>
    <t>Плита</t>
  </si>
  <si>
    <t>Пруток</t>
  </si>
  <si>
    <t>Шестигр.</t>
  </si>
  <si>
    <t>Лента</t>
  </si>
  <si>
    <t>Уголок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</si>
</sst>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7">
    <font>
      <sz val="10"/>
      <name val="Arial Cyr"/>
      <family val="0"/>
    </font>
    <font>
      <b/>
      <sz val="10"/>
      <name val="Arial"/>
      <family val="2"/>
    </font>
    <font>
      <b/>
      <sz val="24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93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15287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38100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4076700" y="15325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zoomScalePageLayoutView="0" workbookViewId="0" topLeftCell="A1">
      <selection activeCell="B216" sqref="B216:G218"/>
    </sheetView>
  </sheetViews>
  <sheetFormatPr defaultColWidth="9.00390625" defaultRowHeight="12.75"/>
  <cols>
    <col min="1" max="1" width="11.625" style="0" customWidth="1"/>
    <col min="2" max="2" width="41.875" style="0" customWidth="1"/>
    <col min="3" max="3" width="10.625" style="0" customWidth="1"/>
  </cols>
  <sheetData>
    <row r="1" spans="1:3" ht="30.75" customHeight="1" thickBot="1">
      <c r="A1" s="1" t="s">
        <v>0</v>
      </c>
      <c r="B1" s="1" t="s">
        <v>1</v>
      </c>
      <c r="C1" s="2" t="s">
        <v>212</v>
      </c>
    </row>
    <row r="2" spans="1:3" ht="12.75">
      <c r="A2" s="5" t="s">
        <v>213</v>
      </c>
      <c r="B2" s="6" t="s">
        <v>2</v>
      </c>
      <c r="C2" s="7">
        <f>1.34-0.022-0.022-0.076-0.027-0.503-0.006-0.006</f>
        <v>0.678</v>
      </c>
    </row>
    <row r="3" spans="1:3" ht="12.75">
      <c r="A3" s="8" t="s">
        <v>213</v>
      </c>
      <c r="B3" s="3" t="s">
        <v>3</v>
      </c>
      <c r="C3" s="9">
        <f>1.15-0.508-0.015-0.015-0.015-0.015-0.239-0.015-0.105-0.03-0.105</f>
        <v>0.08799999999999987</v>
      </c>
    </row>
    <row r="4" spans="1:3" ht="12.75">
      <c r="A4" s="8" t="s">
        <v>213</v>
      </c>
      <c r="B4" s="3" t="s">
        <v>4</v>
      </c>
      <c r="C4" s="9">
        <f>1.178-0.015-0.102-0.03-0.03-0.03-0.059-0.03-0.015-0.015-0.03-0.146</f>
        <v>0.6759999999999998</v>
      </c>
    </row>
    <row r="5" spans="1:3" ht="12.75">
      <c r="A5" s="8" t="s">
        <v>213</v>
      </c>
      <c r="B5" s="4" t="s">
        <v>5</v>
      </c>
      <c r="C5" s="9">
        <v>3.073</v>
      </c>
    </row>
    <row r="6" spans="1:3" ht="12.75">
      <c r="A6" s="8" t="s">
        <v>213</v>
      </c>
      <c r="B6" s="4" t="s">
        <v>6</v>
      </c>
      <c r="C6" s="9">
        <v>3.27</v>
      </c>
    </row>
    <row r="7" spans="1:3" ht="12.75">
      <c r="A7" s="8" t="s">
        <v>213</v>
      </c>
      <c r="B7" s="4" t="s">
        <v>7</v>
      </c>
      <c r="C7" s="9">
        <f>1.09+1.084-0.32-0.033-0.225-0.129-0.033-0.125-0.033-0.033-0.642</f>
        <v>0.6010000000000005</v>
      </c>
    </row>
    <row r="8" spans="1:3" ht="12.75">
      <c r="A8" s="8" t="s">
        <v>213</v>
      </c>
      <c r="B8" s="4" t="s">
        <v>8</v>
      </c>
      <c r="C8" s="9">
        <f>1.136-0.065-0.714</f>
        <v>0.357</v>
      </c>
    </row>
    <row r="9" spans="1:3" ht="12.75">
      <c r="A9" s="8" t="s">
        <v>213</v>
      </c>
      <c r="B9" s="3" t="s">
        <v>9</v>
      </c>
      <c r="C9" s="9">
        <f>0.049-0.025</f>
        <v>0.024</v>
      </c>
    </row>
    <row r="10" spans="1:3" ht="12.75">
      <c r="A10" s="8" t="s">
        <v>213</v>
      </c>
      <c r="B10" s="3" t="s">
        <v>10</v>
      </c>
      <c r="C10" s="9">
        <f>1.125-0.048</f>
        <v>1.077</v>
      </c>
    </row>
    <row r="11" spans="1:3" ht="12.75">
      <c r="A11" s="8" t="s">
        <v>213</v>
      </c>
      <c r="B11" s="4" t="s">
        <v>11</v>
      </c>
      <c r="C11" s="9">
        <f>1.03+1.078-0.147-0.098</f>
        <v>1.863</v>
      </c>
    </row>
    <row r="12" spans="1:3" ht="12.75">
      <c r="A12" s="8" t="s">
        <v>213</v>
      </c>
      <c r="B12" s="3" t="s">
        <v>12</v>
      </c>
      <c r="C12" s="9">
        <f>0.064-0.024</f>
        <v>0.04</v>
      </c>
    </row>
    <row r="13" spans="1:3" ht="12.75">
      <c r="A13" s="8" t="s">
        <v>213</v>
      </c>
      <c r="B13" s="3" t="s">
        <v>13</v>
      </c>
      <c r="C13" s="9">
        <v>1.229</v>
      </c>
    </row>
    <row r="14" spans="1:3" ht="12.75">
      <c r="A14" s="8" t="s">
        <v>213</v>
      </c>
      <c r="B14" s="4" t="s">
        <v>14</v>
      </c>
      <c r="C14" s="9">
        <v>0.021</v>
      </c>
    </row>
    <row r="15" spans="1:3" ht="12.75">
      <c r="A15" s="8" t="s">
        <v>213</v>
      </c>
      <c r="B15" s="4" t="s">
        <v>15</v>
      </c>
      <c r="C15" s="9">
        <f>0.082-0.041</f>
        <v>0.041</v>
      </c>
    </row>
    <row r="16" spans="1:3" ht="12.75">
      <c r="A16" s="8" t="s">
        <v>213</v>
      </c>
      <c r="B16" s="4" t="s">
        <v>16</v>
      </c>
      <c r="C16" s="9">
        <v>1.364</v>
      </c>
    </row>
    <row r="17" spans="1:3" ht="12.75">
      <c r="A17" s="8" t="s">
        <v>213</v>
      </c>
      <c r="B17" s="3" t="s">
        <v>17</v>
      </c>
      <c r="C17" s="9">
        <f>0.094-0.024-0.023</f>
        <v>0.04700000000000001</v>
      </c>
    </row>
    <row r="18" spans="1:3" ht="12.75">
      <c r="A18" s="8" t="s">
        <v>213</v>
      </c>
      <c r="B18" s="3" t="s">
        <v>18</v>
      </c>
      <c r="C18" s="9">
        <f>1.415-0.378</f>
        <v>1.037</v>
      </c>
    </row>
    <row r="19" spans="1:3" ht="12.75">
      <c r="A19" s="8" t="s">
        <v>213</v>
      </c>
      <c r="B19" s="4" t="s">
        <v>19</v>
      </c>
      <c r="C19" s="9">
        <f>0.095-0.032-0.033</f>
        <v>0.03</v>
      </c>
    </row>
    <row r="20" spans="1:3" ht="12.75">
      <c r="A20" s="8" t="s">
        <v>213</v>
      </c>
      <c r="B20" s="4" t="s">
        <v>20</v>
      </c>
      <c r="C20" s="9">
        <f>1.053-0.096-0.096-0.192-0.096</f>
        <v>0.5730000000000001</v>
      </c>
    </row>
    <row r="21" spans="1:3" ht="12.75">
      <c r="A21" s="8" t="s">
        <v>213</v>
      </c>
      <c r="B21" s="4" t="s">
        <v>21</v>
      </c>
      <c r="C21" s="9">
        <f>1.108</f>
        <v>1.108</v>
      </c>
    </row>
    <row r="22" spans="1:3" ht="12.75">
      <c r="A22" s="8" t="s">
        <v>213</v>
      </c>
      <c r="B22" s="4" t="s">
        <v>22</v>
      </c>
      <c r="C22" s="9">
        <f>1.15-0.006-0.006-1.063-0.006</f>
        <v>0.06899999999999995</v>
      </c>
    </row>
    <row r="23" spans="1:3" ht="12.75">
      <c r="A23" s="8" t="s">
        <v>213</v>
      </c>
      <c r="B23" s="4" t="s">
        <v>23</v>
      </c>
      <c r="C23" s="11">
        <f>1.72-0.008-0.031-0.031-0.241-0.062-0.024-0.101-0.008-0.008-0.031-0.008-0.008-0.024-0.008-0.155-0.008-0.078-0.024-0.031-0.101-0.008-0.427</f>
        <v>0.2950000000000002</v>
      </c>
    </row>
    <row r="24" spans="1:3" ht="12.75">
      <c r="A24" s="8" t="s">
        <v>213</v>
      </c>
      <c r="B24" s="4" t="s">
        <v>24</v>
      </c>
      <c r="C24" s="11">
        <v>1.654</v>
      </c>
    </row>
    <row r="25" spans="1:3" ht="12.75">
      <c r="A25" s="8" t="s">
        <v>213</v>
      </c>
      <c r="B25" s="4" t="s">
        <v>25</v>
      </c>
      <c r="C25" s="11">
        <f>1.15-0.032-0.063-0.016-0.078-0.032-0.016-0.016-0.032-0.016-0.016-0.032-0.032-0.109</f>
        <v>0.6599999999999998</v>
      </c>
    </row>
    <row r="26" spans="1:3" ht="12.75">
      <c r="A26" s="8" t="s">
        <v>213</v>
      </c>
      <c r="B26" s="4" t="s">
        <v>26</v>
      </c>
      <c r="C26" s="10">
        <v>1.447</v>
      </c>
    </row>
    <row r="27" spans="1:3" ht="12.75">
      <c r="A27" s="8" t="s">
        <v>213</v>
      </c>
      <c r="B27" s="3" t="s">
        <v>27</v>
      </c>
      <c r="C27" s="10">
        <v>1.556</v>
      </c>
    </row>
    <row r="28" spans="1:3" ht="12.75">
      <c r="A28" s="8" t="s">
        <v>213</v>
      </c>
      <c r="B28" s="3" t="s">
        <v>28</v>
      </c>
      <c r="C28" s="11">
        <v>2.947</v>
      </c>
    </row>
    <row r="29" spans="1:3" ht="12.75">
      <c r="A29" s="8" t="s">
        <v>213</v>
      </c>
      <c r="B29" s="3" t="s">
        <v>29</v>
      </c>
      <c r="C29" s="11">
        <f>1.073-0.098</f>
        <v>0.975</v>
      </c>
    </row>
    <row r="30" spans="1:3" ht="12.75">
      <c r="A30" s="8" t="s">
        <v>213</v>
      </c>
      <c r="B30" s="4" t="s">
        <v>30</v>
      </c>
      <c r="C30" s="11">
        <f>1.1</f>
        <v>1.1</v>
      </c>
    </row>
    <row r="31" spans="1:3" ht="12.75">
      <c r="A31" s="8" t="s">
        <v>213</v>
      </c>
      <c r="B31" s="3" t="s">
        <v>31</v>
      </c>
      <c r="C31" s="11">
        <f>3.32-2.214-0.066-0.196-0.391-0.131-0.066-0.196-0.033</f>
        <v>0.02699999999999983</v>
      </c>
    </row>
    <row r="32" spans="1:3" ht="12.75">
      <c r="A32" s="8" t="s">
        <v>213</v>
      </c>
      <c r="B32" s="3" t="s">
        <v>32</v>
      </c>
      <c r="C32" s="11">
        <f>1.023</f>
        <v>1.023</v>
      </c>
    </row>
    <row r="33" spans="1:3" ht="12.75">
      <c r="A33" s="8" t="s">
        <v>213</v>
      </c>
      <c r="B33" s="3" t="s">
        <v>33</v>
      </c>
      <c r="C33" s="11">
        <f>0.958-0.32-0.32</f>
        <v>0.3179999999999999</v>
      </c>
    </row>
    <row r="34" spans="1:3" ht="12.75">
      <c r="A34" s="8" t="s">
        <v>213</v>
      </c>
      <c r="B34" s="3" t="s">
        <v>34</v>
      </c>
      <c r="C34" s="11">
        <f>0.206-0.052-0.011-0.047</f>
        <v>0.09599999999999999</v>
      </c>
    </row>
    <row r="35" spans="1:3" ht="12.75">
      <c r="A35" s="8" t="s">
        <v>213</v>
      </c>
      <c r="B35" s="3" t="s">
        <v>35</v>
      </c>
      <c r="C35" s="11">
        <f>0.206</f>
        <v>0.206</v>
      </c>
    </row>
    <row r="36" spans="1:3" ht="12.75">
      <c r="A36" s="8" t="s">
        <v>213</v>
      </c>
      <c r="B36" s="3" t="s">
        <v>36</v>
      </c>
      <c r="C36" s="11">
        <f>0.93-0.093-0.01</f>
        <v>0.8270000000000001</v>
      </c>
    </row>
    <row r="37" spans="1:3" ht="12.75">
      <c r="A37" s="8" t="s">
        <v>213</v>
      </c>
      <c r="B37" s="4" t="s">
        <v>37</v>
      </c>
      <c r="C37" s="10">
        <f>0.952-0.049</f>
        <v>0.9029999999999999</v>
      </c>
    </row>
    <row r="38" spans="1:3" ht="12.75">
      <c r="A38" s="8" t="s">
        <v>213</v>
      </c>
      <c r="B38" s="4" t="s">
        <v>38</v>
      </c>
      <c r="C38" s="10">
        <f>0.87+0.786-0.141-0.141-0.169-0.169-0.057-0.141</f>
        <v>0.838</v>
      </c>
    </row>
    <row r="39" spans="1:3" ht="12.75">
      <c r="A39" s="8" t="s">
        <v>213</v>
      </c>
      <c r="B39" s="3" t="s">
        <v>39</v>
      </c>
      <c r="C39" s="11">
        <f>1.152-0.036-0.018</f>
        <v>1.0979999999999999</v>
      </c>
    </row>
    <row r="40" spans="1:3" ht="12.75">
      <c r="A40" s="8" t="s">
        <v>213</v>
      </c>
      <c r="B40" s="4" t="s">
        <v>40</v>
      </c>
      <c r="C40" s="10">
        <f>1.029-0.024-0.024</f>
        <v>0.9809999999999999</v>
      </c>
    </row>
    <row r="41" spans="1:3" ht="12.75">
      <c r="A41" s="8" t="s">
        <v>213</v>
      </c>
      <c r="B41" s="4" t="s">
        <v>41</v>
      </c>
      <c r="C41" s="10">
        <f>1.159</f>
        <v>1.159</v>
      </c>
    </row>
    <row r="42" spans="1:3" ht="12.75">
      <c r="A42" s="8" t="s">
        <v>213</v>
      </c>
      <c r="B42" s="4" t="s">
        <v>42</v>
      </c>
      <c r="C42" s="10">
        <f>1.014+0.796-0.025-0.025-0.025-0.05-0.1-0.05-0.149-0.05-0.025-0.149-0.05-0.025-0.05-0.025-0.05-0.248-0.1-0.248-0.025</f>
        <v>0.3410000000000002</v>
      </c>
    </row>
    <row r="43" spans="1:3" ht="12.75">
      <c r="A43" s="8" t="s">
        <v>213</v>
      </c>
      <c r="B43" s="4" t="s">
        <v>43</v>
      </c>
      <c r="C43" s="10">
        <f>0.673+1.453</f>
        <v>2.1260000000000003</v>
      </c>
    </row>
    <row r="44" spans="1:3" ht="12.75">
      <c r="A44" s="8" t="s">
        <v>213</v>
      </c>
      <c r="B44" s="4" t="s">
        <v>44</v>
      </c>
      <c r="C44" s="10">
        <f>1.123-0.023</f>
        <v>1.1</v>
      </c>
    </row>
    <row r="45" spans="1:3" ht="12.75">
      <c r="A45" s="8" t="s">
        <v>213</v>
      </c>
      <c r="B45" s="4" t="s">
        <v>45</v>
      </c>
      <c r="C45" s="10">
        <f>2.195-0.032-0.032-0.063-0.032-0.565-0.032-0.22-0.094-0.032-0.032-0.032-0.22</f>
        <v>0.8089999999999995</v>
      </c>
    </row>
    <row r="46" spans="1:3" ht="12.75">
      <c r="A46" s="8" t="s">
        <v>213</v>
      </c>
      <c r="B46" s="4" t="s">
        <v>46</v>
      </c>
      <c r="C46" s="10">
        <f>0.708-0.033-0.065-0.29+0.002-0.033</f>
        <v>0.2889999999999999</v>
      </c>
    </row>
    <row r="47" spans="1:3" ht="12.75">
      <c r="A47" s="8" t="s">
        <v>213</v>
      </c>
      <c r="B47" s="4" t="s">
        <v>47</v>
      </c>
      <c r="C47" s="10">
        <f>0.816-0.082-0.041-0.286-0.123</f>
        <v>0.284</v>
      </c>
    </row>
    <row r="48" spans="1:3" ht="12.75">
      <c r="A48" s="8" t="s">
        <v>213</v>
      </c>
      <c r="B48" s="4" t="s">
        <v>48</v>
      </c>
      <c r="C48" s="10">
        <f>1.556</f>
        <v>1.556</v>
      </c>
    </row>
    <row r="49" spans="1:3" ht="12.75">
      <c r="A49" s="8" t="s">
        <v>213</v>
      </c>
      <c r="B49" s="4" t="s">
        <v>49</v>
      </c>
      <c r="C49" s="10">
        <f>0.976+0.978-0.098-0.049-0.049-0.049-0.049-0.049-0.098-0.098</f>
        <v>1.415</v>
      </c>
    </row>
    <row r="50" spans="1:3" ht="12.75">
      <c r="A50" s="8" t="s">
        <v>213</v>
      </c>
      <c r="B50" s="3" t="s">
        <v>50</v>
      </c>
      <c r="C50" s="11">
        <f>1.15-0.109-0.078-0.047-0.031-0.016-0.032-0.016-0.156-0.14-0.016-0.249</f>
        <v>0.2599999999999998</v>
      </c>
    </row>
    <row r="51" spans="1:3" ht="12.75">
      <c r="A51" s="8" t="s">
        <v>213</v>
      </c>
      <c r="B51" s="4" t="s">
        <v>51</v>
      </c>
      <c r="C51" s="10">
        <f>2.2-0.212-0.047-0.118-0.024-0.071-0.071-0.751-0.235</f>
        <v>0.6710000000000005</v>
      </c>
    </row>
    <row r="52" spans="1:3" ht="12.75">
      <c r="A52" s="8" t="s">
        <v>213</v>
      </c>
      <c r="B52" s="3" t="s">
        <v>52</v>
      </c>
      <c r="C52" s="10">
        <f>0.143-0.048-0.079</f>
        <v>0.015999999999999986</v>
      </c>
    </row>
    <row r="53" spans="1:3" ht="12.75">
      <c r="A53" s="8" t="s">
        <v>213</v>
      </c>
      <c r="B53" s="4" t="s">
        <v>53</v>
      </c>
      <c r="C53" s="10">
        <f>2.065-0.087</f>
        <v>1.978</v>
      </c>
    </row>
    <row r="54" spans="1:3" ht="12.75">
      <c r="A54" s="8" t="s">
        <v>213</v>
      </c>
      <c r="B54" s="4" t="s">
        <v>54</v>
      </c>
      <c r="C54" s="10">
        <f>2.013-0.016-0.157-0.095-0.032-0.048-0.032-0.078-0.22-0.048-0.016-0.048-0.236-0.064-0.016-0.189-0.048-0.016-0.016-0.079-0.063-0.032-0.016-0.016-0.016-0.016-0.079-0.017-0.283+1.551-0.283-0.016-0.157-0.11-0.016-0.016-0.032-0.032-0.158-0.032-0.016-0.016</f>
        <v>0.6879999999999992</v>
      </c>
    </row>
    <row r="55" spans="1:3" ht="12.75">
      <c r="A55" s="8" t="s">
        <v>213</v>
      </c>
      <c r="B55" s="4" t="s">
        <v>55</v>
      </c>
      <c r="C55" s="10">
        <v>1.388</v>
      </c>
    </row>
    <row r="56" spans="1:3" ht="12.75">
      <c r="A56" s="8" t="s">
        <v>213</v>
      </c>
      <c r="B56" s="4" t="s">
        <v>56</v>
      </c>
      <c r="C56" s="10">
        <f>0.048-0.03</f>
        <v>0.018000000000000002</v>
      </c>
    </row>
    <row r="57" spans="1:3" ht="12.75">
      <c r="A57" s="8" t="s">
        <v>213</v>
      </c>
      <c r="B57" s="4" t="s">
        <v>57</v>
      </c>
      <c r="C57" s="10">
        <v>3.47</v>
      </c>
    </row>
    <row r="58" spans="1:3" ht="12.75">
      <c r="A58" s="8" t="s">
        <v>213</v>
      </c>
      <c r="B58" s="4" t="s">
        <v>58</v>
      </c>
      <c r="C58" s="10">
        <f>0.062-0.031-0.016</f>
        <v>0.015</v>
      </c>
    </row>
    <row r="59" spans="1:3" ht="12.75">
      <c r="A59" s="8" t="s">
        <v>213</v>
      </c>
      <c r="B59" s="4" t="s">
        <v>59</v>
      </c>
      <c r="C59" s="10">
        <f>1.108+0.431-0.062-0.062-0.062-0.124</f>
        <v>1.229</v>
      </c>
    </row>
    <row r="60" spans="1:3" ht="12.75">
      <c r="A60" s="8" t="s">
        <v>213</v>
      </c>
      <c r="B60" s="4" t="s">
        <v>60</v>
      </c>
      <c r="C60" s="10">
        <f>0.081-0.021-0.041</f>
        <v>0.018999999999999996</v>
      </c>
    </row>
    <row r="61" spans="1:3" ht="12.75">
      <c r="A61" s="8" t="s">
        <v>213</v>
      </c>
      <c r="B61" s="4" t="s">
        <v>61</v>
      </c>
      <c r="C61" s="10">
        <f>1.209+0.322-0.081-0.081-0.081-0.242</f>
        <v>1.0460000000000003</v>
      </c>
    </row>
    <row r="62" spans="1:3" ht="12.75">
      <c r="A62" s="8" t="s">
        <v>213</v>
      </c>
      <c r="B62" s="4" t="s">
        <v>62</v>
      </c>
      <c r="C62" s="10">
        <f>0.099-0.05</f>
        <v>0.049</v>
      </c>
    </row>
    <row r="63" spans="1:3" ht="12.75">
      <c r="A63" s="8" t="s">
        <v>213</v>
      </c>
      <c r="B63" s="4" t="s">
        <v>63</v>
      </c>
      <c r="C63" s="10">
        <f>0.89-0.099-0.099-0.099-0.099</f>
        <v>0.4940000000000001</v>
      </c>
    </row>
    <row r="64" spans="1:3" ht="12.75">
      <c r="A64" s="8" t="s">
        <v>213</v>
      </c>
      <c r="B64" s="4" t="s">
        <v>64</v>
      </c>
      <c r="C64" s="10">
        <f>0.097-0.033-0.033</f>
        <v>0.031</v>
      </c>
    </row>
    <row r="65" spans="1:3" ht="12.75">
      <c r="A65" s="8" t="s">
        <v>213</v>
      </c>
      <c r="B65" s="4" t="s">
        <v>65</v>
      </c>
      <c r="C65" s="10">
        <f>0.097-0.036</f>
        <v>0.061000000000000006</v>
      </c>
    </row>
    <row r="66" spans="1:3" ht="12.75">
      <c r="A66" s="8" t="s">
        <v>213</v>
      </c>
      <c r="B66" s="4" t="s">
        <v>66</v>
      </c>
      <c r="C66" s="10">
        <v>0.879</v>
      </c>
    </row>
    <row r="67" spans="1:3" ht="12.75">
      <c r="A67" s="8" t="s">
        <v>213</v>
      </c>
      <c r="B67" s="4" t="s">
        <v>67</v>
      </c>
      <c r="C67" s="10">
        <f>1.538-0.025-0.025-0.05-0.372-0.25-0.175-0.025-0.025-0.05-0.05-0.025-0.025-0.025-0.075</f>
        <v>0.3410000000000001</v>
      </c>
    </row>
    <row r="68" spans="1:3" ht="12.75">
      <c r="A68" s="8" t="s">
        <v>213</v>
      </c>
      <c r="B68" s="4" t="s">
        <v>68</v>
      </c>
      <c r="C68" s="10">
        <f>1.062-0.138-0.103-0.035-0.069-0.138-0.035</f>
        <v>0.544</v>
      </c>
    </row>
    <row r="69" spans="1:3" ht="12.75">
      <c r="A69" s="8" t="s">
        <v>213</v>
      </c>
      <c r="B69" s="4" t="s">
        <v>69</v>
      </c>
      <c r="C69" s="10">
        <f>0.984-0.038</f>
        <v>0.946</v>
      </c>
    </row>
    <row r="70" spans="1:3" ht="12.75">
      <c r="A70" s="8" t="s">
        <v>213</v>
      </c>
      <c r="B70" s="4" t="s">
        <v>70</v>
      </c>
      <c r="C70" s="10">
        <f>1.542-0.033-0.099-0.033-0.033-0.066</f>
        <v>1.2780000000000002</v>
      </c>
    </row>
    <row r="71" spans="1:3" ht="12.75">
      <c r="A71" s="8" t="s">
        <v>213</v>
      </c>
      <c r="B71" s="4" t="s">
        <v>71</v>
      </c>
      <c r="C71" s="10">
        <f>1.04+1.224-0.053-0.212-0.053-0.053-0.53-0.106</f>
        <v>1.2570000000000003</v>
      </c>
    </row>
    <row r="72" spans="1:3" ht="12.75">
      <c r="A72" s="8" t="s">
        <v>213</v>
      </c>
      <c r="B72" s="4" t="s">
        <v>72</v>
      </c>
      <c r="C72" s="10">
        <f>0.222-0.056-0.056</f>
        <v>0.11000000000000001</v>
      </c>
    </row>
    <row r="73" spans="1:3" ht="12.75">
      <c r="A73" s="8" t="s">
        <v>213</v>
      </c>
      <c r="B73" s="4" t="s">
        <v>73</v>
      </c>
      <c r="C73" s="10">
        <f>1.41-0.195-0.287-0.635-0.072</f>
        <v>0.22099999999999992</v>
      </c>
    </row>
    <row r="74" spans="1:3" ht="12.75">
      <c r="A74" s="8" t="s">
        <v>213</v>
      </c>
      <c r="B74" s="3" t="s">
        <v>74</v>
      </c>
      <c r="C74" s="10">
        <f>1.665-0.012-0.017-0.028-0.022-0.012-0.028-0.006-0.028-0.028-0.028-0.028-0.028-0.078-0.138-0.028-0.006-0.034-0.017-0.006-0.012-0.006-0.192-0.03-0.006-0.006-0.18-0.018-0.024-0.012-0.012-0.006-0.15-0.024-0.024-0.006-0.006-0.006-0.006-0.006-0.012-0.006-0.012</f>
        <v>0.33099999999999963</v>
      </c>
    </row>
    <row r="75" spans="1:3" ht="12.75">
      <c r="A75" s="8" t="s">
        <v>213</v>
      </c>
      <c r="B75" s="4" t="s">
        <v>75</v>
      </c>
      <c r="C75" s="11">
        <f>1.371-0.03-0.107-0.061-0.122-0.016-0.016-0.016-0.061-0.016-0.046-0.016-0.016-0.016-0.077-0.016-0.016-0.016</f>
        <v>0.7070000000000001</v>
      </c>
    </row>
    <row r="76" spans="1:3" ht="12.75">
      <c r="A76" s="8" t="s">
        <v>213</v>
      </c>
      <c r="B76" s="4" t="s">
        <v>76</v>
      </c>
      <c r="C76" s="11">
        <f>1.535-0.046-0.047-0.07-0.024-0.024-0.233-0.024-0.024-0.024-0.024-0.024-0.07-0.024</f>
        <v>0.8769999999999996</v>
      </c>
    </row>
    <row r="77" spans="1:3" ht="12.75">
      <c r="A77" s="8" t="s">
        <v>213</v>
      </c>
      <c r="B77" s="3" t="s">
        <v>77</v>
      </c>
      <c r="C77" s="10">
        <f>0.778+0.778-0.031-0.031-0.061-0.061-0.122-0.031-0.153-0.122-0.031</f>
        <v>0.9130000000000005</v>
      </c>
    </row>
    <row r="78" spans="1:3" ht="12.75">
      <c r="A78" s="8" t="s">
        <v>213</v>
      </c>
      <c r="B78" s="4" t="s">
        <v>78</v>
      </c>
      <c r="C78" s="10">
        <f>0.047-0.024</f>
        <v>0.023</v>
      </c>
    </row>
    <row r="79" spans="1:3" ht="12.75">
      <c r="A79" s="8" t="s">
        <v>213</v>
      </c>
      <c r="B79" s="4" t="s">
        <v>79</v>
      </c>
      <c r="C79" s="10">
        <f>0.701-0.047</f>
        <v>0.6539999999999999</v>
      </c>
    </row>
    <row r="80" spans="1:3" ht="12.75">
      <c r="A80" s="8" t="s">
        <v>213</v>
      </c>
      <c r="B80" s="4" t="s">
        <v>80</v>
      </c>
      <c r="C80" s="10">
        <f>0.063-0.016-0.008-0.008-0.016</f>
        <v>0.015</v>
      </c>
    </row>
    <row r="81" spans="1:3" ht="12.75">
      <c r="A81" s="8" t="s">
        <v>213</v>
      </c>
      <c r="B81" s="4" t="s">
        <v>81</v>
      </c>
      <c r="C81" s="10">
        <f>1.432-0.063-0.063-0.063</f>
        <v>1.243</v>
      </c>
    </row>
    <row r="82" spans="1:3" ht="12.75">
      <c r="A82" s="8" t="s">
        <v>213</v>
      </c>
      <c r="B82" s="3" t="s">
        <v>82</v>
      </c>
      <c r="C82" s="10">
        <f>0.081-0.041-0.011</f>
        <v>0.029</v>
      </c>
    </row>
    <row r="83" spans="1:3" ht="12.75">
      <c r="A83" s="8" t="s">
        <v>213</v>
      </c>
      <c r="B83" s="3" t="s">
        <v>83</v>
      </c>
      <c r="C83" s="10">
        <f>0.08-0.02-0.02-0.02</f>
        <v>0.019999999999999993</v>
      </c>
    </row>
    <row r="84" spans="1:3" ht="12.75">
      <c r="A84" s="8" t="s">
        <v>213</v>
      </c>
      <c r="B84" s="3" t="s">
        <v>84</v>
      </c>
      <c r="C84" s="10">
        <f>1.44-0.08-0.08-0.08-0.08-0.08-0.08-0.16</f>
        <v>0.7999999999999996</v>
      </c>
    </row>
    <row r="85" spans="1:3" ht="12.75">
      <c r="A85" s="8" t="s">
        <v>213</v>
      </c>
      <c r="B85" s="3" t="s">
        <v>85</v>
      </c>
      <c r="C85" s="10">
        <f>0.099-0.025-0.05-0.008</f>
        <v>0.016000000000000007</v>
      </c>
    </row>
    <row r="86" spans="1:3" ht="12.75">
      <c r="A86" s="8" t="s">
        <v>213</v>
      </c>
      <c r="B86" s="3" t="s">
        <v>86</v>
      </c>
      <c r="C86" s="10">
        <f>0.099-0.025-0.036</f>
        <v>0.03800000000000001</v>
      </c>
    </row>
    <row r="87" spans="1:3" ht="12.75">
      <c r="A87" s="8" t="s">
        <v>213</v>
      </c>
      <c r="B87" s="3" t="s">
        <v>87</v>
      </c>
      <c r="C87" s="10">
        <f>0.099-0.05</f>
        <v>0.049</v>
      </c>
    </row>
    <row r="88" spans="1:3" ht="12.75">
      <c r="A88" s="8" t="s">
        <v>213</v>
      </c>
      <c r="B88" s="3" t="s">
        <v>88</v>
      </c>
      <c r="C88" s="10">
        <f>1.182+0.094-0.099-0.296-0.099-0.099-0.099-0.099-0.099-0.099-0.099-0.099+0.01</f>
        <v>0.09900000000000013</v>
      </c>
    </row>
    <row r="89" spans="1:3" ht="12.75">
      <c r="A89" s="8" t="s">
        <v>213</v>
      </c>
      <c r="B89" s="4" t="s">
        <v>89</v>
      </c>
      <c r="C89" s="10">
        <f>0.124-0.062-0.032</f>
        <v>0.03</v>
      </c>
    </row>
    <row r="90" spans="1:3" ht="12.75">
      <c r="A90" s="8" t="s">
        <v>213</v>
      </c>
      <c r="B90" s="4" t="s">
        <v>90</v>
      </c>
      <c r="C90" s="10">
        <f>1.116-0.124-0.124-0.124</f>
        <v>0.7440000000000001</v>
      </c>
    </row>
    <row r="91" spans="1:3" ht="12.75">
      <c r="A91" s="8" t="s">
        <v>213</v>
      </c>
      <c r="B91" s="4" t="s">
        <v>91</v>
      </c>
      <c r="C91" s="10">
        <f>0.162-0.041-0.019-0.009-0.04</f>
        <v>0.053</v>
      </c>
    </row>
    <row r="92" spans="1:3" ht="12.75">
      <c r="A92" s="8" t="s">
        <v>213</v>
      </c>
      <c r="B92" s="4" t="s">
        <v>92</v>
      </c>
      <c r="C92" s="10">
        <f>0.16-0.08-0.02</f>
        <v>0.06</v>
      </c>
    </row>
    <row r="93" spans="1:3" ht="12.75">
      <c r="A93" s="8" t="s">
        <v>213</v>
      </c>
      <c r="B93" s="3" t="s">
        <v>93</v>
      </c>
      <c r="C93" s="10">
        <f>0.683-0.057-0.318-0.092-0.035-0.012-0.035-0.012-0.013-0.013-0.012-0.013-0.013</f>
        <v>0.057999999999999996</v>
      </c>
    </row>
    <row r="94" spans="1:3" ht="12.75">
      <c r="A94" s="8" t="s">
        <v>213</v>
      </c>
      <c r="B94" s="3" t="s">
        <v>94</v>
      </c>
      <c r="C94" s="10">
        <f>1.397+0.032-0.092</f>
        <v>1.337</v>
      </c>
    </row>
    <row r="95" spans="1:3" ht="12.75">
      <c r="A95" s="8" t="s">
        <v>213</v>
      </c>
      <c r="B95" s="3" t="s">
        <v>95</v>
      </c>
      <c r="C95" s="10">
        <f>0.048-0.012</f>
        <v>0.036000000000000004</v>
      </c>
    </row>
    <row r="96" spans="1:3" ht="12.75">
      <c r="A96" s="8" t="s">
        <v>213</v>
      </c>
      <c r="B96" s="3" t="s">
        <v>96</v>
      </c>
      <c r="C96" s="10">
        <f>1.485-0.048-0.048-0.048-0.048-0.048</f>
        <v>1.2449999999999999</v>
      </c>
    </row>
    <row r="97" spans="1:3" ht="12.75">
      <c r="A97" s="8" t="s">
        <v>213</v>
      </c>
      <c r="B97" s="3" t="s">
        <v>97</v>
      </c>
      <c r="C97" s="10">
        <v>1.64</v>
      </c>
    </row>
    <row r="98" spans="1:3" ht="12.75">
      <c r="A98" s="8" t="s">
        <v>213</v>
      </c>
      <c r="B98" s="3" t="s">
        <v>98</v>
      </c>
      <c r="C98" s="11">
        <f>1.323-0.008-0.031-0.078-0.024-0.032-0.008-0.086-0.008-0.388-0.008-0.008-0.016-0.31-0.024-0.008-0.008-0.016-0.016-0.016-0.008-0.031-0.012-0.031+1.147-0.31-0.008-0.016-0.016-0.031-0.016-0.008-0.008-0.008-0.039-0.38-0.016</f>
        <v>0.4389999999999995</v>
      </c>
    </row>
    <row r="99" spans="1:3" ht="12.75">
      <c r="A99" s="8" t="s">
        <v>213</v>
      </c>
      <c r="B99" s="3" t="s">
        <v>99</v>
      </c>
      <c r="C99" s="11">
        <f>2.414-0.013-0.013-0.052-0.013-0.065</f>
        <v>2.2580000000000005</v>
      </c>
    </row>
    <row r="100" spans="1:3" ht="12.75">
      <c r="A100" s="8" t="s">
        <v>213</v>
      </c>
      <c r="B100" s="3" t="s">
        <v>100</v>
      </c>
      <c r="C100" s="10">
        <v>1.89</v>
      </c>
    </row>
    <row r="101" spans="1:3" ht="12.75">
      <c r="A101" s="8" t="s">
        <v>213</v>
      </c>
      <c r="B101" s="3" t="s">
        <v>101</v>
      </c>
      <c r="C101" s="10">
        <v>3.13</v>
      </c>
    </row>
    <row r="102" spans="1:3" ht="12.75">
      <c r="A102" s="8" t="s">
        <v>213</v>
      </c>
      <c r="B102" s="4" t="s">
        <v>102</v>
      </c>
      <c r="C102" s="10">
        <v>1.333</v>
      </c>
    </row>
    <row r="103" spans="1:3" ht="12.75">
      <c r="A103" s="8" t="s">
        <v>213</v>
      </c>
      <c r="B103" s="4" t="s">
        <v>103</v>
      </c>
      <c r="C103" s="10">
        <f>0.064-0.024</f>
        <v>0.04</v>
      </c>
    </row>
    <row r="104" spans="1:3" ht="12.75">
      <c r="A104" s="8" t="s">
        <v>213</v>
      </c>
      <c r="B104" s="4" t="s">
        <v>104</v>
      </c>
      <c r="C104" s="10">
        <f>1.856-0.128-0.064-0.064-0.32-0.064-0.064-0.064-0.064-0.32-0.192</f>
        <v>0.5119999999999998</v>
      </c>
    </row>
    <row r="105" spans="1:3" ht="12.75">
      <c r="A105" s="8" t="s">
        <v>213</v>
      </c>
      <c r="B105" s="4" t="s">
        <v>105</v>
      </c>
      <c r="C105" s="10">
        <f>0.08-0.04</f>
        <v>0.04</v>
      </c>
    </row>
    <row r="106" spans="1:3" ht="12.75">
      <c r="A106" s="8" t="s">
        <v>213</v>
      </c>
      <c r="B106" s="4" t="s">
        <v>106</v>
      </c>
      <c r="C106" s="10">
        <f>0.08-0.022</f>
        <v>0.058</v>
      </c>
    </row>
    <row r="107" spans="1:3" ht="12.75">
      <c r="A107" s="8" t="s">
        <v>213</v>
      </c>
      <c r="B107" s="4" t="s">
        <v>107</v>
      </c>
      <c r="C107" s="10">
        <v>1.195</v>
      </c>
    </row>
    <row r="108" spans="1:3" ht="12.75">
      <c r="A108" s="8" t="s">
        <v>213</v>
      </c>
      <c r="B108" s="4" t="s">
        <v>108</v>
      </c>
      <c r="C108" s="10">
        <f>0.098-0.035-0.012</f>
        <v>0.051000000000000004</v>
      </c>
    </row>
    <row r="109" spans="1:3" ht="12.75">
      <c r="A109" s="8" t="s">
        <v>213</v>
      </c>
      <c r="B109" s="4" t="s">
        <v>109</v>
      </c>
      <c r="C109" s="10">
        <v>0.882</v>
      </c>
    </row>
    <row r="110" spans="1:3" ht="12.75">
      <c r="A110" s="8" t="s">
        <v>213</v>
      </c>
      <c r="B110" s="4" t="s">
        <v>110</v>
      </c>
      <c r="C110" s="10">
        <f>0.132-0.042-0.066</f>
        <v>0.023999999999999994</v>
      </c>
    </row>
    <row r="111" spans="1:3" ht="12.75">
      <c r="A111" s="8" t="s">
        <v>213</v>
      </c>
      <c r="B111" s="4" t="s">
        <v>111</v>
      </c>
      <c r="C111" s="10">
        <v>2.22</v>
      </c>
    </row>
    <row r="112" spans="1:3" ht="12.75">
      <c r="A112" s="8" t="s">
        <v>213</v>
      </c>
      <c r="B112" s="3" t="s">
        <v>112</v>
      </c>
      <c r="C112" s="10">
        <f>0.166-0.041</f>
        <v>0.125</v>
      </c>
    </row>
    <row r="113" spans="1:3" ht="12.75">
      <c r="A113" s="8" t="s">
        <v>213</v>
      </c>
      <c r="B113" s="3" t="s">
        <v>113</v>
      </c>
      <c r="C113" s="10">
        <f>1.156-0.166-0.331-0.166</f>
        <v>0.49299999999999977</v>
      </c>
    </row>
    <row r="114" spans="1:3" ht="12.75">
      <c r="A114" s="8" t="s">
        <v>213</v>
      </c>
      <c r="B114" s="4" t="s">
        <v>114</v>
      </c>
      <c r="C114" s="10">
        <v>1.371</v>
      </c>
    </row>
    <row r="115" spans="1:3" ht="12.75">
      <c r="A115" s="8" t="s">
        <v>213</v>
      </c>
      <c r="B115" s="3" t="s">
        <v>115</v>
      </c>
      <c r="C115" s="11">
        <v>0.856</v>
      </c>
    </row>
    <row r="116" spans="1:3" ht="12.75">
      <c r="A116" s="8" t="s">
        <v>213</v>
      </c>
      <c r="B116" s="3" t="s">
        <v>116</v>
      </c>
      <c r="C116" s="11">
        <f>0.769+0.369-0.031-0.093-0.123-0.046-0.031-0.108-0.031-0.077-0.031-0.093-0.077</f>
        <v>0.39699999999999996</v>
      </c>
    </row>
    <row r="117" spans="1:3" ht="12.75">
      <c r="A117" s="8" t="s">
        <v>213</v>
      </c>
      <c r="B117" s="3" t="s">
        <v>116</v>
      </c>
      <c r="C117" s="11">
        <f>0.384</f>
        <v>0.384</v>
      </c>
    </row>
    <row r="118" spans="1:3" ht="12.75">
      <c r="A118" s="8" t="s">
        <v>213</v>
      </c>
      <c r="B118" s="3" t="s">
        <v>117</v>
      </c>
      <c r="C118" s="11">
        <v>0.652</v>
      </c>
    </row>
    <row r="119" spans="1:3" ht="12.75">
      <c r="A119" s="8" t="s">
        <v>213</v>
      </c>
      <c r="B119" s="4" t="s">
        <v>118</v>
      </c>
      <c r="C119" s="10">
        <f>1.35-0.189-0.095-0.189</f>
        <v>0.877</v>
      </c>
    </row>
    <row r="120" spans="1:3" ht="12.75">
      <c r="A120" s="8" t="s">
        <v>213</v>
      </c>
      <c r="B120" s="4" t="s">
        <v>119</v>
      </c>
      <c r="C120" s="10">
        <f>1.818+1.572-0.099-0.05-2.015-0.197-0.148-0.167-0.05-0.541+1.818-0.197-0.05-0.295-0.05-0.197-0.197-0.197-0.05</f>
        <v>0.7079999999999995</v>
      </c>
    </row>
    <row r="121" spans="1:3" ht="12.75">
      <c r="A121" s="8" t="s">
        <v>213</v>
      </c>
      <c r="B121" s="4" t="s">
        <v>119</v>
      </c>
      <c r="C121" s="10">
        <f>2.447</f>
        <v>2.447</v>
      </c>
    </row>
    <row r="122" spans="1:3" ht="12.75">
      <c r="A122" s="12" t="s">
        <v>214</v>
      </c>
      <c r="B122" s="4" t="s">
        <v>120</v>
      </c>
      <c r="C122" s="10">
        <f>0.168-0.026-0.097</f>
        <v>0.04500000000000001</v>
      </c>
    </row>
    <row r="123" spans="1:3" ht="12.75">
      <c r="A123" s="12" t="s">
        <v>214</v>
      </c>
      <c r="B123" s="4" t="s">
        <v>121</v>
      </c>
      <c r="C123" s="10">
        <f>0.168-0.022-0.022</f>
        <v>0.12400000000000003</v>
      </c>
    </row>
    <row r="124" spans="1:3" ht="12.75">
      <c r="A124" s="12" t="s">
        <v>214</v>
      </c>
      <c r="B124" s="4" t="s">
        <v>122</v>
      </c>
      <c r="C124" s="10">
        <f>0.505+0.833-0.168-0.168-0.168-0.168</f>
        <v>0.6660000000000001</v>
      </c>
    </row>
    <row r="125" spans="1:3" ht="12.75">
      <c r="A125" s="12" t="s">
        <v>214</v>
      </c>
      <c r="B125" s="4" t="s">
        <v>123</v>
      </c>
      <c r="C125" s="10">
        <f>0.219-0.055-0.074-0.034-0.025</f>
        <v>0.031000000000000007</v>
      </c>
    </row>
    <row r="126" spans="1:3" ht="12.75">
      <c r="A126" s="12" t="s">
        <v>214</v>
      </c>
      <c r="B126" s="4" t="s">
        <v>124</v>
      </c>
      <c r="C126" s="10">
        <f>2.183-0.437-0.219-0.218-0.219</f>
        <v>1.0899999999999996</v>
      </c>
    </row>
    <row r="127" spans="1:3" ht="12.75">
      <c r="A127" s="12" t="s">
        <v>214</v>
      </c>
      <c r="B127" s="4" t="s">
        <v>125</v>
      </c>
      <c r="C127" s="10">
        <f>0.075-0.032-0.009</f>
        <v>0.033999999999999996</v>
      </c>
    </row>
    <row r="128" spans="1:3" ht="12.75">
      <c r="A128" s="12" t="s">
        <v>214</v>
      </c>
      <c r="B128" s="4" t="s">
        <v>126</v>
      </c>
      <c r="C128" s="10">
        <v>1.268</v>
      </c>
    </row>
    <row r="129" spans="1:3" ht="12.75">
      <c r="A129" s="12" t="s">
        <v>214</v>
      </c>
      <c r="B129" s="4" t="s">
        <v>127</v>
      </c>
      <c r="C129" s="10">
        <f>0.053</f>
        <v>0.053</v>
      </c>
    </row>
    <row r="130" spans="1:3" ht="12.75">
      <c r="A130" s="12" t="s">
        <v>214</v>
      </c>
      <c r="B130" s="4" t="s">
        <v>128</v>
      </c>
      <c r="C130" s="10">
        <v>0.964</v>
      </c>
    </row>
    <row r="131" spans="1:3" ht="12.75">
      <c r="A131" s="12" t="s">
        <v>214</v>
      </c>
      <c r="B131" s="4" t="s">
        <v>129</v>
      </c>
      <c r="C131" s="10">
        <f>0.182-0.009-0.046-0.073-0.037</f>
        <v>0.017000000000000008</v>
      </c>
    </row>
    <row r="132" spans="1:3" ht="12.75">
      <c r="A132" s="12" t="s">
        <v>214</v>
      </c>
      <c r="B132" s="4" t="s">
        <v>130</v>
      </c>
      <c r="C132" s="10">
        <f>0.232-0.093-0.069-0.035</f>
        <v>0.035</v>
      </c>
    </row>
    <row r="133" spans="1:3" ht="12.75">
      <c r="A133" s="12" t="s">
        <v>214</v>
      </c>
      <c r="B133" s="4" t="s">
        <v>131</v>
      </c>
      <c r="C133" s="10">
        <f>0.221-0.111</f>
        <v>0.11</v>
      </c>
    </row>
    <row r="134" spans="1:3" ht="12.75">
      <c r="A134" s="12" t="s">
        <v>214</v>
      </c>
      <c r="B134" s="4" t="s">
        <v>132</v>
      </c>
      <c r="C134" s="10">
        <f>0.219</f>
        <v>0.219</v>
      </c>
    </row>
    <row r="135" spans="1:3" ht="12.75">
      <c r="A135" s="12" t="s">
        <v>214</v>
      </c>
      <c r="B135" s="4" t="s">
        <v>133</v>
      </c>
      <c r="C135" s="10">
        <f>0.273-0.066</f>
        <v>0.20700000000000002</v>
      </c>
    </row>
    <row r="136" spans="1:3" ht="12.75">
      <c r="A136" s="12" t="s">
        <v>214</v>
      </c>
      <c r="B136" s="4" t="s">
        <v>134</v>
      </c>
      <c r="C136" s="10">
        <v>0.813</v>
      </c>
    </row>
    <row r="137" spans="1:3" ht="12.75">
      <c r="A137" s="12" t="s">
        <v>214</v>
      </c>
      <c r="B137" s="4" t="s">
        <v>135</v>
      </c>
      <c r="C137" s="10">
        <f>0.311-0.102-0.048</f>
        <v>0.16100000000000003</v>
      </c>
    </row>
    <row r="138" spans="1:3" ht="12.75">
      <c r="A138" s="12" t="s">
        <v>214</v>
      </c>
      <c r="B138" s="4" t="s">
        <v>136</v>
      </c>
      <c r="C138" s="10">
        <f>0.314</f>
        <v>0.314</v>
      </c>
    </row>
    <row r="139" spans="1:3" ht="12.75">
      <c r="A139" s="12" t="s">
        <v>214</v>
      </c>
      <c r="B139" s="4" t="s">
        <v>137</v>
      </c>
      <c r="C139" s="10">
        <f>0.373-0.112-0.118-0.01</f>
        <v>0.133</v>
      </c>
    </row>
    <row r="140" spans="1:3" ht="12.75">
      <c r="A140" s="12" t="s">
        <v>214</v>
      </c>
      <c r="B140" s="4" t="s">
        <v>138</v>
      </c>
      <c r="C140" s="10">
        <f>0.372</f>
        <v>0.372</v>
      </c>
    </row>
    <row r="141" spans="1:3" ht="12.75">
      <c r="A141" s="12" t="s">
        <v>214</v>
      </c>
      <c r="B141" s="4" t="s">
        <v>139</v>
      </c>
      <c r="C141" s="10">
        <f>0.36-0.18</f>
        <v>0.18</v>
      </c>
    </row>
    <row r="142" spans="1:3" ht="12.75">
      <c r="A142" s="12" t="s">
        <v>214</v>
      </c>
      <c r="B142" s="4" t="s">
        <v>140</v>
      </c>
      <c r="C142" s="10">
        <f>0.357</f>
        <v>0.357</v>
      </c>
    </row>
    <row r="143" spans="1:3" ht="12.75">
      <c r="A143" s="12" t="s">
        <v>214</v>
      </c>
      <c r="B143" s="4" t="s">
        <v>141</v>
      </c>
      <c r="C143" s="10">
        <f>0.438+0.436</f>
        <v>0.874</v>
      </c>
    </row>
    <row r="144" spans="1:3" ht="12.75">
      <c r="A144" s="12" t="s">
        <v>214</v>
      </c>
      <c r="B144" s="4" t="s">
        <v>142</v>
      </c>
      <c r="C144" s="10">
        <f>0.41-0.067-0.041-0.102</f>
        <v>0.2</v>
      </c>
    </row>
    <row r="145" spans="1:3" ht="12.75">
      <c r="A145" s="12" t="s">
        <v>214</v>
      </c>
      <c r="B145" s="3" t="s">
        <v>143</v>
      </c>
      <c r="C145" s="10">
        <f>0.458</f>
        <v>0.458</v>
      </c>
    </row>
    <row r="146" spans="1:3" ht="12.75">
      <c r="A146" s="12" t="s">
        <v>214</v>
      </c>
      <c r="B146" s="3" t="s">
        <v>144</v>
      </c>
      <c r="C146" s="10">
        <f>0.94-0.311-0.08-0.063-0.068</f>
        <v>0.41800000000000004</v>
      </c>
    </row>
    <row r="147" spans="1:3" ht="12.75">
      <c r="A147" s="12" t="s">
        <v>214</v>
      </c>
      <c r="B147" s="3" t="s">
        <v>145</v>
      </c>
      <c r="C147" s="10">
        <f>0.859+0.859</f>
        <v>1.718</v>
      </c>
    </row>
    <row r="148" spans="1:3" ht="12.75">
      <c r="A148" s="12" t="s">
        <v>214</v>
      </c>
      <c r="B148" s="3" t="s">
        <v>146</v>
      </c>
      <c r="C148" s="10">
        <f>1.289</f>
        <v>1.289</v>
      </c>
    </row>
    <row r="149" spans="1:3" ht="12.75">
      <c r="A149" s="8" t="s">
        <v>215</v>
      </c>
      <c r="B149" s="3" t="s">
        <v>147</v>
      </c>
      <c r="C149" s="10">
        <f>0.524-0.1-0.2-0.005-0.005-0.06-0.03-0.04-0.003-0.02+0.008-0.01-0.002</f>
        <v>0.057</v>
      </c>
    </row>
    <row r="150" spans="1:3" ht="12.75">
      <c r="A150" s="8" t="s">
        <v>215</v>
      </c>
      <c r="B150" s="3" t="s">
        <v>148</v>
      </c>
      <c r="C150" s="10">
        <f>0.55-0.01-0.1-0.019-0.006-0.005-0.06-0.007-0.1-0.02</f>
        <v>0.22300000000000003</v>
      </c>
    </row>
    <row r="151" spans="1:3" ht="12.75">
      <c r="A151" s="8" t="s">
        <v>215</v>
      </c>
      <c r="B151" s="3" t="s">
        <v>149</v>
      </c>
      <c r="C151" s="10">
        <f>0.527-0.101-0.101-0.003-0.02-0.005-0.06</f>
        <v>0.23700000000000004</v>
      </c>
    </row>
    <row r="152" spans="1:3" ht="12.75">
      <c r="A152" s="8" t="s">
        <v>215</v>
      </c>
      <c r="B152" s="4" t="s">
        <v>150</v>
      </c>
      <c r="C152" s="10">
        <v>0.568</v>
      </c>
    </row>
    <row r="153" spans="1:3" ht="12.75">
      <c r="A153" s="8" t="s">
        <v>215</v>
      </c>
      <c r="B153" s="3" t="s">
        <v>151</v>
      </c>
      <c r="C153" s="10">
        <f>0.5-0.01-0.03-0.029-0.01-0.101-0.1-0.031-0.011-0.002-0.101-0.01</f>
        <v>0.06499999999999993</v>
      </c>
    </row>
    <row r="154" spans="1:3" ht="12.75">
      <c r="A154" s="8" t="s">
        <v>215</v>
      </c>
      <c r="B154" s="4" t="s">
        <v>152</v>
      </c>
      <c r="C154" s="10">
        <f>0.699-0.1-0.1-0.007-0.007</f>
        <v>0.485</v>
      </c>
    </row>
    <row r="155" spans="1:3" ht="12.75">
      <c r="A155" s="8" t="s">
        <v>215</v>
      </c>
      <c r="B155" s="3" t="s">
        <v>153</v>
      </c>
      <c r="C155" s="10">
        <f>0.521-0.004-0.011-0.007-0.007-0.004</f>
        <v>0.488</v>
      </c>
    </row>
    <row r="156" spans="1:3" ht="12.75">
      <c r="A156" s="8" t="s">
        <v>215</v>
      </c>
      <c r="B156" s="3" t="s">
        <v>154</v>
      </c>
      <c r="C156" s="11">
        <f>0.738+0.806-0.038-1-0.009-0.019-0.007-0.052-0.004</f>
        <v>0.415</v>
      </c>
    </row>
    <row r="157" spans="1:3" ht="12.75">
      <c r="A157" s="8" t="s">
        <v>215</v>
      </c>
      <c r="B157" s="3" t="s">
        <v>155</v>
      </c>
      <c r="C157" s="11">
        <f>1.035-0.02-0.052-0.03-0.061-0.1-0.031-0.03-0.106-0.007-0.006</f>
        <v>0.5919999999999999</v>
      </c>
    </row>
    <row r="158" spans="1:3" ht="12.75">
      <c r="A158" s="8" t="s">
        <v>215</v>
      </c>
      <c r="B158" s="4" t="s">
        <v>156</v>
      </c>
      <c r="C158" s="10">
        <v>0.601</v>
      </c>
    </row>
    <row r="159" spans="1:3" ht="12.75">
      <c r="A159" s="8" t="s">
        <v>215</v>
      </c>
      <c r="B159" s="3" t="s">
        <v>157</v>
      </c>
      <c r="C159" s="11">
        <f>0.73+0.739-0.133+0.727-1.469-0.024-0.008-0.024-0.179-0.006-0.009</f>
        <v>0.3439999999999996</v>
      </c>
    </row>
    <row r="160" spans="1:3" ht="12.75">
      <c r="A160" s="8" t="s">
        <v>215</v>
      </c>
      <c r="B160" s="4" t="s">
        <v>158</v>
      </c>
      <c r="C160" s="10">
        <f>0.55-0.187-0.007-0.019-0.066-0.037</f>
        <v>0.234</v>
      </c>
    </row>
    <row r="161" spans="1:3" ht="12.75">
      <c r="A161" s="8" t="s">
        <v>215</v>
      </c>
      <c r="B161" s="4" t="s">
        <v>159</v>
      </c>
      <c r="C161" s="10">
        <v>1.087</v>
      </c>
    </row>
    <row r="162" spans="1:3" ht="12.75">
      <c r="A162" s="8" t="s">
        <v>215</v>
      </c>
      <c r="B162" s="4" t="s">
        <v>160</v>
      </c>
      <c r="C162" s="10">
        <v>1.395</v>
      </c>
    </row>
    <row r="163" spans="1:3" ht="12.75">
      <c r="A163" s="8" t="s">
        <v>215</v>
      </c>
      <c r="B163" s="4" t="s">
        <v>161</v>
      </c>
      <c r="C163" s="10">
        <f>0.008</f>
        <v>0.008</v>
      </c>
    </row>
    <row r="164" spans="1:3" ht="12.75">
      <c r="A164" s="8" t="s">
        <v>215</v>
      </c>
      <c r="B164" s="4" t="s">
        <v>162</v>
      </c>
      <c r="C164" s="10">
        <v>1.406</v>
      </c>
    </row>
    <row r="165" spans="1:3" ht="12.75">
      <c r="A165" s="8" t="s">
        <v>215</v>
      </c>
      <c r="B165" s="3" t="s">
        <v>163</v>
      </c>
      <c r="C165" s="10">
        <f>0.576+0.002-0.04-0.016-0.086-0.039-0.039-0.035-0.007-0.075-0.043</f>
        <v>0.19799999999999995</v>
      </c>
    </row>
    <row r="166" spans="1:3" ht="12.75">
      <c r="A166" s="8" t="s">
        <v>215</v>
      </c>
      <c r="B166" s="3" t="s">
        <v>164</v>
      </c>
      <c r="C166" s="10">
        <v>1.132</v>
      </c>
    </row>
    <row r="167" spans="1:3" ht="12.75">
      <c r="A167" s="8" t="s">
        <v>215</v>
      </c>
      <c r="B167" s="3" t="s">
        <v>165</v>
      </c>
      <c r="C167" s="10">
        <f>1.075-0.036-0.018-0.058-0.055-0.084-0.226-0.059-0.036-0.025</f>
        <v>0.47799999999999987</v>
      </c>
    </row>
    <row r="168" spans="1:3" ht="12.75">
      <c r="A168" s="8" t="s">
        <v>215</v>
      </c>
      <c r="B168" s="3" t="s">
        <v>166</v>
      </c>
      <c r="C168" s="10">
        <f>0.472-0.007-0.024-0.024-0.145-0.008-0.015-0.012-0.019</f>
        <v>0.2179999999999999</v>
      </c>
    </row>
    <row r="169" spans="1:3" ht="12.75">
      <c r="A169" s="8" t="s">
        <v>215</v>
      </c>
      <c r="B169" s="3" t="s">
        <v>167</v>
      </c>
      <c r="C169" s="10">
        <f>0.716-0.094-0.09-0.09-0.089-0.09-0.007-0.083</f>
        <v>0.1730000000000001</v>
      </c>
    </row>
    <row r="170" spans="1:3" ht="12.75">
      <c r="A170" s="8" t="s">
        <v>215</v>
      </c>
      <c r="B170" s="3" t="s">
        <v>168</v>
      </c>
      <c r="C170" s="10">
        <f>0.08</f>
        <v>0.08</v>
      </c>
    </row>
    <row r="171" spans="1:3" ht="12.75">
      <c r="A171" s="8" t="s">
        <v>215</v>
      </c>
      <c r="B171" s="4" t="s">
        <v>169</v>
      </c>
      <c r="C171" s="10">
        <v>2.377</v>
      </c>
    </row>
    <row r="172" spans="1:3" ht="12.75">
      <c r="A172" s="8" t="s">
        <v>215</v>
      </c>
      <c r="B172" s="4" t="s">
        <v>170</v>
      </c>
      <c r="C172" s="10">
        <v>3.159</v>
      </c>
    </row>
    <row r="173" spans="1:3" ht="12.75">
      <c r="A173" s="8" t="s">
        <v>215</v>
      </c>
      <c r="B173" s="4" t="s">
        <v>171</v>
      </c>
      <c r="C173" s="10">
        <f>0.54-0.01-0.105-0.058-0.009-0.11</f>
        <v>0.24800000000000005</v>
      </c>
    </row>
    <row r="174" spans="1:3" ht="12.75">
      <c r="A174" s="8" t="s">
        <v>215</v>
      </c>
      <c r="B174" s="3" t="s">
        <v>172</v>
      </c>
      <c r="C174" s="10">
        <v>1.142</v>
      </c>
    </row>
    <row r="175" spans="1:3" ht="12.75">
      <c r="A175" s="8" t="s">
        <v>215</v>
      </c>
      <c r="B175" s="4" t="s">
        <v>173</v>
      </c>
      <c r="C175" s="10">
        <f>0.577+0.577-0.006-0.027-0.263-0.284</f>
        <v>0.5740000000000001</v>
      </c>
    </row>
    <row r="176" spans="1:3" ht="12.75">
      <c r="A176" s="8" t="s">
        <v>215</v>
      </c>
      <c r="B176" s="3" t="s">
        <v>174</v>
      </c>
      <c r="C176" s="10">
        <f>1.242-0.106-0.016-0.074</f>
        <v>1.0459999999999998</v>
      </c>
    </row>
    <row r="177" spans="1:3" ht="12.75">
      <c r="A177" s="8" t="s">
        <v>215</v>
      </c>
      <c r="B177" s="3" t="s">
        <v>175</v>
      </c>
      <c r="C177" s="10">
        <f>2.107-0.059-0.049-0.423-0.392-0.139-0.043-0.05-0.064</f>
        <v>0.8880000000000001</v>
      </c>
    </row>
    <row r="178" spans="1:3" ht="12.75">
      <c r="A178" s="8" t="s">
        <v>215</v>
      </c>
      <c r="B178" s="3" t="s">
        <v>176</v>
      </c>
      <c r="C178" s="10">
        <f>0.497-0.3-0.011</f>
        <v>0.186</v>
      </c>
    </row>
    <row r="179" spans="1:3" ht="12.75">
      <c r="A179" s="8" t="s">
        <v>215</v>
      </c>
      <c r="B179" s="4" t="s">
        <v>177</v>
      </c>
      <c r="C179" s="10">
        <f>0.957-0.006-0.044-0.064-0.008-0.017-0.05-0.003-0.056-0.047-0.033-0.017-0.033-0.064-0.017-0.011-0.033-0.016</f>
        <v>0.4379999999999996</v>
      </c>
    </row>
    <row r="180" spans="1:3" ht="12.75">
      <c r="A180" s="8" t="s">
        <v>215</v>
      </c>
      <c r="B180" s="3" t="s">
        <v>178</v>
      </c>
      <c r="C180" s="10">
        <f>0.652-0.6</f>
        <v>0.052000000000000046</v>
      </c>
    </row>
    <row r="181" spans="1:3" ht="12.75">
      <c r="A181" s="8" t="s">
        <v>215</v>
      </c>
      <c r="B181" s="4" t="s">
        <v>179</v>
      </c>
      <c r="C181" s="10">
        <f>0.806-0.063-0.014-0.189-0.082-0.089-0.045-0.108</f>
        <v>0.21600000000000003</v>
      </c>
    </row>
    <row r="182" spans="1:3" ht="12.75">
      <c r="A182" s="8" t="s">
        <v>215</v>
      </c>
      <c r="B182" s="4" t="s">
        <v>180</v>
      </c>
      <c r="C182" s="10">
        <f>1.329+1.177-0.141-1.038-0.073-0.147</f>
        <v>1.1070000000000002</v>
      </c>
    </row>
    <row r="183" spans="1:3" ht="12.75">
      <c r="A183" s="8" t="s">
        <v>215</v>
      </c>
      <c r="B183" s="4" t="s">
        <v>181</v>
      </c>
      <c r="C183" s="10">
        <f>0.724-0.044-0.248-0.07</f>
        <v>0.36199999999999993</v>
      </c>
    </row>
    <row r="184" spans="1:3" ht="12.75">
      <c r="A184" s="8" t="s">
        <v>215</v>
      </c>
      <c r="B184" s="4" t="s">
        <v>182</v>
      </c>
      <c r="C184" s="10">
        <f>1.026-0.085-0.08</f>
        <v>0.8610000000000001</v>
      </c>
    </row>
    <row r="185" spans="1:3" ht="12.75">
      <c r="A185" s="8" t="s">
        <v>215</v>
      </c>
      <c r="B185" s="4" t="s">
        <v>183</v>
      </c>
      <c r="C185" s="10">
        <f>0.563</f>
        <v>0.563</v>
      </c>
    </row>
    <row r="186" spans="1:3" ht="12.75">
      <c r="A186" s="8" t="s">
        <v>215</v>
      </c>
      <c r="B186" s="4" t="s">
        <v>184</v>
      </c>
      <c r="C186" s="10">
        <f>1.007+0.497+0.496-0.013-0.125-0.04-0.05-0.072-0.075-0.03-0.125-0.055-0.196-0.125-0.037-0.251-0.251-0.073</f>
        <v>0.48200000000000015</v>
      </c>
    </row>
    <row r="187" spans="1:3" ht="12.75">
      <c r="A187" s="8" t="s">
        <v>215</v>
      </c>
      <c r="B187" s="4" t="s">
        <v>185</v>
      </c>
      <c r="C187" s="10">
        <f>1.572-0.07-0.03-0.085-0.137-0.038-0.065-0.244</f>
        <v>0.903</v>
      </c>
    </row>
    <row r="188" spans="1:3" ht="12.75">
      <c r="A188" s="8" t="s">
        <v>215</v>
      </c>
      <c r="B188" s="4" t="s">
        <v>186</v>
      </c>
      <c r="C188" s="10">
        <f>3.08-0.35-0.152-0.01-0.412-0.109-0.165-0.153-0.01-0.217-0.01-0.37-0.219-0.155-0.155-0.168</f>
        <v>0.4249999999999998</v>
      </c>
    </row>
    <row r="189" spans="1:3" ht="12.75">
      <c r="A189" s="8" t="s">
        <v>215</v>
      </c>
      <c r="B189" s="4" t="s">
        <v>187</v>
      </c>
      <c r="C189" s="10">
        <f>3.136-0.056-0.006-0.083-0.107-0.243-0.056-0.451-0.056-0.017-0.056-0.046</f>
        <v>1.9589999999999999</v>
      </c>
    </row>
    <row r="190" spans="1:3" ht="12.75">
      <c r="A190" s="8" t="s">
        <v>215</v>
      </c>
      <c r="B190" s="3" t="s">
        <v>188</v>
      </c>
      <c r="C190" s="10">
        <f>3.094-0.391-0.057-0.287-0.063-0.07-0.054</f>
        <v>2.172</v>
      </c>
    </row>
    <row r="191" spans="1:3" ht="12.75">
      <c r="A191" s="8" t="s">
        <v>215</v>
      </c>
      <c r="B191" s="3" t="s">
        <v>189</v>
      </c>
      <c r="C191" s="10">
        <f>1.064-0.456-0.063-0.359</f>
        <v>0.18600000000000017</v>
      </c>
    </row>
    <row r="192" spans="1:3" ht="12.75">
      <c r="A192" s="8" t="s">
        <v>215</v>
      </c>
      <c r="B192" s="3" t="s">
        <v>190</v>
      </c>
      <c r="C192" s="10">
        <f>2.185-0.273-0.01-0.34-0.15-0.024-0.041-0.016-0.035-0.081</f>
        <v>1.215</v>
      </c>
    </row>
    <row r="193" spans="1:3" ht="12.75">
      <c r="A193" s="12" t="s">
        <v>216</v>
      </c>
      <c r="B193" s="4" t="s">
        <v>191</v>
      </c>
      <c r="C193" s="10">
        <v>0.872</v>
      </c>
    </row>
    <row r="194" spans="1:3" ht="12.75">
      <c r="A194" s="12" t="s">
        <v>216</v>
      </c>
      <c r="B194" s="4" t="s">
        <v>192</v>
      </c>
      <c r="C194" s="10">
        <f>0.356+0.391+0.39+0.396-0.786-0.06-0.011-0.005-0.05-0.002</f>
        <v>0.6189999999999998</v>
      </c>
    </row>
    <row r="195" spans="1:3" ht="12.75">
      <c r="A195" s="12" t="s">
        <v>216</v>
      </c>
      <c r="B195" s="3" t="s">
        <v>193</v>
      </c>
      <c r="C195" s="10">
        <f>0.54-0.052</f>
        <v>0.48800000000000004</v>
      </c>
    </row>
    <row r="196" spans="1:3" ht="12.75">
      <c r="A196" s="12" t="s">
        <v>216</v>
      </c>
      <c r="B196" s="4" t="s">
        <v>194</v>
      </c>
      <c r="C196" s="10">
        <f>0.55-0.035-0.053-0.041-0.101-0.102-0.002</f>
        <v>0.21600000000000008</v>
      </c>
    </row>
    <row r="197" spans="1:3" ht="12.75">
      <c r="A197" s="12" t="s">
        <v>216</v>
      </c>
      <c r="B197" s="3" t="s">
        <v>195</v>
      </c>
      <c r="C197" s="10">
        <f>0.162-0.023-0.011-0.005-0.004</f>
        <v>0.119</v>
      </c>
    </row>
    <row r="198" spans="1:3" ht="12.75">
      <c r="A198" s="12" t="s">
        <v>216</v>
      </c>
      <c r="B198" s="3" t="s">
        <v>196</v>
      </c>
      <c r="C198" s="10">
        <f>0.523-0.015-0.037-0.03-0.037-0.029-0.03-0.062-0.015-0.103-0.03-0.037-0.035-0.007</f>
        <v>0.056000000000000084</v>
      </c>
    </row>
    <row r="199" spans="1:3" ht="12.75">
      <c r="A199" s="12" t="s">
        <v>216</v>
      </c>
      <c r="B199" s="4" t="s">
        <v>197</v>
      </c>
      <c r="C199" s="10">
        <f>0.55-0.038</f>
        <v>0.512</v>
      </c>
    </row>
    <row r="200" spans="1:3" ht="12.75">
      <c r="A200" s="12" t="s">
        <v>216</v>
      </c>
      <c r="B200" s="3" t="s">
        <v>198</v>
      </c>
      <c r="C200" s="10">
        <f>0.434-0.02-0.03-0.071-0.05-0.02-0.04</f>
        <v>0.203</v>
      </c>
    </row>
    <row r="201" spans="1:3" ht="12.75">
      <c r="A201" s="12" t="s">
        <v>216</v>
      </c>
      <c r="B201" s="3" t="s">
        <v>199</v>
      </c>
      <c r="C201" s="10">
        <f>0.5-0.04-0.067-0.05-0.03-0.021-0.005-0.006</f>
        <v>0.281</v>
      </c>
    </row>
    <row r="202" spans="1:3" ht="12.75">
      <c r="A202" s="12" t="s">
        <v>216</v>
      </c>
      <c r="B202" s="3" t="s">
        <v>200</v>
      </c>
      <c r="C202" s="10">
        <f>0.75-0.015-0.015-0.03-0.047-0.024-0.023-0.015-0.015-0.001-0.028</f>
        <v>0.5369999999999998</v>
      </c>
    </row>
    <row r="203" spans="1:3" ht="12.75">
      <c r="A203" s="12" t="s">
        <v>215</v>
      </c>
      <c r="B203" s="3" t="s">
        <v>201</v>
      </c>
      <c r="C203" s="10">
        <f>0.32-0.001-0.001</f>
        <v>0.318</v>
      </c>
    </row>
    <row r="204" spans="1:3" ht="12.75">
      <c r="A204" s="12" t="s">
        <v>215</v>
      </c>
      <c r="B204" s="3" t="s">
        <v>202</v>
      </c>
      <c r="C204" s="10">
        <f>0.33-0.16-0.002</f>
        <v>0.168</v>
      </c>
    </row>
    <row r="205" spans="1:3" ht="12.75">
      <c r="A205" s="12" t="s">
        <v>217</v>
      </c>
      <c r="B205" s="4" t="s">
        <v>203</v>
      </c>
      <c r="C205" s="10">
        <v>6.313</v>
      </c>
    </row>
    <row r="206" spans="1:3" ht="12.75">
      <c r="A206" s="12" t="s">
        <v>217</v>
      </c>
      <c r="B206" s="4" t="s">
        <v>204</v>
      </c>
      <c r="C206" s="10">
        <v>2.14</v>
      </c>
    </row>
    <row r="207" spans="1:3" ht="12.75">
      <c r="A207" s="12" t="s">
        <v>217</v>
      </c>
      <c r="B207" s="4" t="s">
        <v>205</v>
      </c>
      <c r="C207" s="10">
        <f>0.92-0.009-0.1-0.6-0.11</f>
        <v>0.10100000000000008</v>
      </c>
    </row>
    <row r="208" spans="1:3" ht="12.75">
      <c r="A208" s="12" t="s">
        <v>217</v>
      </c>
      <c r="B208" s="4" t="s">
        <v>205</v>
      </c>
      <c r="C208" s="10">
        <f>0.92+0.935</f>
        <v>1.855</v>
      </c>
    </row>
    <row r="209" spans="1:3" ht="12.75">
      <c r="A209" s="12" t="s">
        <v>217</v>
      </c>
      <c r="B209" s="4" t="s">
        <v>206</v>
      </c>
      <c r="C209" s="11">
        <f>0.089-0.067+0.007</f>
        <v>0.02899999999999999</v>
      </c>
    </row>
    <row r="210" spans="1:3" ht="12.75">
      <c r="A210" s="8" t="s">
        <v>218</v>
      </c>
      <c r="B210" s="3" t="s">
        <v>207</v>
      </c>
      <c r="C210" s="11">
        <v>0.557</v>
      </c>
    </row>
    <row r="211" spans="1:3" ht="12.75">
      <c r="A211" s="8" t="s">
        <v>218</v>
      </c>
      <c r="B211" s="3" t="s">
        <v>208</v>
      </c>
      <c r="C211" s="11">
        <v>0.499</v>
      </c>
    </row>
    <row r="212" spans="1:3" ht="12.75">
      <c r="A212" s="8" t="s">
        <v>218</v>
      </c>
      <c r="B212" s="3" t="s">
        <v>209</v>
      </c>
      <c r="C212" s="11">
        <f>0.523-0.03-0.005-0.039-0.018-0.017-0.021-0.014-0.006-0.008-0.015-0.005</f>
        <v>0.3449999999999999</v>
      </c>
    </row>
    <row r="213" spans="1:3" ht="12.75">
      <c r="A213" s="8" t="s">
        <v>218</v>
      </c>
      <c r="B213" s="3" t="s">
        <v>210</v>
      </c>
      <c r="C213" s="11">
        <f>0.461-0.033-0.005-0.052-0.028-0.005-0.005-0.01-0.005-0.005-0.005-0.028</f>
        <v>0.27999999999999997</v>
      </c>
    </row>
    <row r="214" spans="1:3" ht="13.5" thickBot="1">
      <c r="A214" s="13" t="s">
        <v>218</v>
      </c>
      <c r="B214" s="14" t="s">
        <v>211</v>
      </c>
      <c r="C214" s="15">
        <f>0.544-0.005-0.004</f>
        <v>0.535</v>
      </c>
    </row>
    <row r="216" spans="2:7" ht="12.75">
      <c r="B216" s="16"/>
      <c r="C216" s="16"/>
      <c r="D216" s="16"/>
      <c r="E216" s="16"/>
      <c r="F216" s="16"/>
      <c r="G216" s="16"/>
    </row>
    <row r="217" spans="2:7" ht="12.75">
      <c r="B217" s="16"/>
      <c r="C217" s="16"/>
      <c r="D217" s="16"/>
      <c r="E217" s="16"/>
      <c r="F217" s="16"/>
      <c r="G217" s="16"/>
    </row>
    <row r="218" spans="2:7" ht="12.75">
      <c r="B218" s="16"/>
      <c r="C218" s="16"/>
      <c r="D218" s="16"/>
      <c r="E218" s="16"/>
      <c r="F218" s="16"/>
      <c r="G218" s="16"/>
    </row>
  </sheetData>
  <sheetProtection/>
  <mergeCells count="1">
    <mergeCell ref="B216:G2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2013-04-22T10:03:13Z</dcterms:created>
  <dcterms:modified xsi:type="dcterms:W3CDTF">2013-05-24T12:28:45Z</dcterms:modified>
  <cp:category/>
  <cp:version/>
  <cp:contentType/>
  <cp:contentStatus/>
</cp:coreProperties>
</file>